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wrd.local\wrd\Projects\042 Watermaster\0420100 - Central Basin\Forms_Templates\"/>
    </mc:Choice>
  </mc:AlternateContent>
  <xr:revisionPtr revIDLastSave="0" documentId="13_ncr:1_{6FB1E702-4C92-4ED9-B7BA-75B64619D521}" xr6:coauthVersionLast="47" xr6:coauthVersionMax="47" xr10:uidLastSave="{00000000-0000-0000-0000-000000000000}"/>
  <bookViews>
    <workbookView xWindow="1950" yWindow="1950" windowWidth="21600" windowHeight="10575" tabRatio="412" xr2:uid="{A3C1BB9A-6602-4858-806C-155599B9EFEA}"/>
  </bookViews>
  <sheets>
    <sheet name="WRD" sheetId="1" r:id="rId1"/>
  </sheets>
  <definedNames>
    <definedName name="_xlnm.Print_Area" localSheetId="0">WRD!$A$1:$W$16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13" i="1" l="1"/>
  <c r="T13" i="1" s="1"/>
  <c r="J13" i="1"/>
  <c r="N13" i="1" s="1"/>
  <c r="H14" i="1"/>
  <c r="S13" i="1" l="1"/>
  <c r="K13" i="1"/>
  <c r="R14" i="1"/>
  <c r="L14" i="1" l="1"/>
  <c r="U13" i="1"/>
  <c r="V13" i="1" s="1"/>
  <c r="W1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Andrew Thomas</author>
  </authors>
  <commentList>
    <comment ref="B9" authorId="0" shapeId="0" xr:uid="{0336091A-0A9A-44BF-8491-72F224E5974F}">
      <text>
        <r>
          <rPr>
            <b/>
            <sz val="9"/>
            <color indexed="81"/>
            <rFont val="Tahoma"/>
            <family val="2"/>
          </rPr>
          <t>Author:</t>
        </r>
        <r>
          <rPr>
            <sz val="9"/>
            <color indexed="81"/>
            <rFont val="Tahoma"/>
            <family val="2"/>
          </rPr>
          <t xml:space="preserve">
Allowed Pumping Allocation. 
Total can be found in the latest CB Watermaster Report, Table 1.</t>
        </r>
      </text>
    </comment>
    <comment ref="C9" authorId="0" shapeId="0" xr:uid="{CF2F6B2E-2B91-43B8-91E5-3F973B0CF376}">
      <text>
        <r>
          <rPr>
            <b/>
            <sz val="9"/>
            <color indexed="81"/>
            <rFont val="Tahoma"/>
            <family val="2"/>
          </rPr>
          <t>Author:</t>
        </r>
        <r>
          <rPr>
            <sz val="9"/>
            <color indexed="81"/>
            <rFont val="Tahoma"/>
            <family val="2"/>
          </rPr>
          <t xml:space="preserve">
Includes One-Year Carryover plus Drought Carryover as documented in the most recent Watermaster Report, Table 1, Last Column, less any carryover that was converted to storage in the current year. If you convert One-Year Carryover to storage in the current year, make sure to deduct that amount from Column C when adding to Column H.</t>
        </r>
      </text>
    </comment>
    <comment ref="F9" authorId="0" shapeId="0" xr:uid="{38927CAE-3CF8-4A3B-A8AD-3B5AEB61A49C}">
      <text>
        <r>
          <rPr>
            <b/>
            <sz val="9"/>
            <color indexed="81"/>
            <rFont val="Tahoma"/>
            <family val="2"/>
          </rPr>
          <t>Author:</t>
        </r>
        <r>
          <rPr>
            <sz val="9"/>
            <color indexed="81"/>
            <rFont val="Tahoma"/>
            <family val="2"/>
          </rPr>
          <t xml:space="preserve">
Leases you purchased or sold with flex in the current year. If you leased in rights, enter a positive number. If you leased them out, enter a negative number.</t>
        </r>
      </text>
    </comment>
    <comment ref="G9" authorId="0" shapeId="0" xr:uid="{2B0E6F35-F644-4B89-BFB4-DB725537F1F9}">
      <text>
        <r>
          <rPr>
            <b/>
            <sz val="9"/>
            <color indexed="81"/>
            <rFont val="Tahoma"/>
            <family val="2"/>
          </rPr>
          <t>Author:</t>
        </r>
        <r>
          <rPr>
            <sz val="9"/>
            <color indexed="81"/>
            <rFont val="Tahoma"/>
            <family val="2"/>
          </rPr>
          <t xml:space="preserve">
Leases you purchased or sold without flex in the current year. If you leased in rights, enter a positive number. If you leased them out, enter a negative number.</t>
        </r>
      </text>
    </comment>
    <comment ref="H9" authorId="0" shapeId="0" xr:uid="{74D5F26D-DDCD-43F0-91A0-56497C46F3DE}">
      <text>
        <r>
          <rPr>
            <b/>
            <sz val="9"/>
            <color indexed="81"/>
            <rFont val="Tahoma"/>
            <family val="2"/>
          </rPr>
          <t>Author:</t>
        </r>
        <r>
          <rPr>
            <sz val="9"/>
            <color indexed="81"/>
            <rFont val="Tahoma"/>
            <family val="2"/>
          </rPr>
          <t xml:space="preserve">
The water you have in storage. Can be found in the latest CB Watermaster Report, Table 1, plus any water you stored in the current year. If you convert one-year carryover to storage, make sure to deduct that amount from Column C when adding to Column H.</t>
        </r>
      </text>
    </comment>
    <comment ref="I9" authorId="0" shapeId="0" xr:uid="{25C30879-CC28-4DFA-9127-DC3413586A7F}">
      <text>
        <r>
          <rPr>
            <b/>
            <sz val="9"/>
            <color indexed="81"/>
            <rFont val="Tahoma"/>
            <family val="2"/>
          </rPr>
          <t>Author:</t>
        </r>
        <r>
          <rPr>
            <sz val="9"/>
            <color indexed="81"/>
            <rFont val="Tahoma"/>
            <family val="2"/>
          </rPr>
          <t xml:space="preserve">
Increased Extractions allowed by Section IV.K. of the Central Basin Third Amended Judgment. Certain purveyors which are parties to both judgments may exceed their APA by an amount not to exceed 5,000 af for a particular administartive year and not to exceed their unused 'Adjudicated Rights' in the West Coast Basin provided that said increase causes no Material Physical Harm.</t>
        </r>
      </text>
    </comment>
    <comment ref="J9" authorId="0" shapeId="0" xr:uid="{907C993F-5ADB-4B99-B4A7-0EBA1BC990F0}">
      <text>
        <r>
          <rPr>
            <b/>
            <sz val="9"/>
            <color indexed="81"/>
            <rFont val="Tahoma"/>
            <family val="2"/>
          </rPr>
          <t>Author:</t>
        </r>
        <r>
          <rPr>
            <sz val="9"/>
            <color indexed="81"/>
            <rFont val="Tahoma"/>
            <family val="2"/>
          </rPr>
          <t xml:space="preserve">
The sum of all rights:   Columns B through I</t>
        </r>
      </text>
    </comment>
    <comment ref="K9" authorId="0" shapeId="0" xr:uid="{9B5F6C1A-8275-4EDA-9DB5-06D5EE9C140A}">
      <text>
        <r>
          <rPr>
            <b/>
            <sz val="9"/>
            <color indexed="81"/>
            <rFont val="Tahoma"/>
            <family val="2"/>
          </rPr>
          <t>Author:</t>
        </r>
        <r>
          <rPr>
            <sz val="9"/>
            <color indexed="81"/>
            <rFont val="Tahoma"/>
            <family val="2"/>
          </rPr>
          <t xml:space="preserve">
Total Extraction Right equals the Maximum Yearly Extraction Allowed. 
Maximum Yearly Extraction Allowed= (Allowed Pumping Allocation + or - Leased Rights) + Carryover/Stored Water Rights, provided that Maximum Yearly Extraction cannot exceed (Allowed Pumping Allocation + or - Leased Rights) x 140%,
unless additional pumping authorized by Water Rights Panel. Cannot exceed Total Rights.</t>
        </r>
      </text>
    </comment>
    <comment ref="L9" authorId="0" shapeId="0" xr:uid="{D2CD19F1-72C9-4693-9B64-3911097A6A4B}">
      <text>
        <r>
          <rPr>
            <b/>
            <sz val="9"/>
            <color indexed="81"/>
            <rFont val="Tahoma"/>
            <family val="2"/>
          </rPr>
          <t>Author:</t>
        </r>
        <r>
          <rPr>
            <sz val="9"/>
            <color indexed="81"/>
            <rFont val="Tahoma"/>
            <family val="2"/>
          </rPr>
          <t xml:space="preserve">
Enter the amount you expect to pump from your storage account in the current year</t>
        </r>
      </text>
    </comment>
    <comment ref="M9" authorId="0" shapeId="0" xr:uid="{15ADE9FF-A971-4EC0-9BB7-98B41E4271D1}">
      <text>
        <r>
          <rPr>
            <b/>
            <sz val="9"/>
            <color indexed="81"/>
            <rFont val="Tahoma"/>
            <family val="2"/>
          </rPr>
          <t>Author:</t>
        </r>
        <r>
          <rPr>
            <sz val="9"/>
            <color indexed="81"/>
            <rFont val="Tahoma"/>
            <family val="2"/>
          </rPr>
          <t xml:space="preserve">
Include all other production for the year other than Storage</t>
        </r>
      </text>
    </comment>
    <comment ref="N9" authorId="0" shapeId="0" xr:uid="{F80AFDDB-54B1-4020-A821-C4DA19FB0E8C}">
      <text>
        <r>
          <rPr>
            <b/>
            <sz val="9"/>
            <color indexed="81"/>
            <rFont val="Tahoma"/>
            <family val="2"/>
          </rPr>
          <t>Author:</t>
        </r>
        <r>
          <rPr>
            <sz val="9"/>
            <color indexed="81"/>
            <rFont val="Tahoma"/>
            <family val="2"/>
          </rPr>
          <t xml:space="preserve">
Equals Total Rights - Storage Pumped - Other Rights Pumped</t>
        </r>
      </text>
    </comment>
    <comment ref="O9" authorId="1" shapeId="0" xr:uid="{D8052971-69DF-406C-B48C-952A8FA1652A}">
      <text>
        <r>
          <rPr>
            <b/>
            <sz val="9"/>
            <color indexed="81"/>
            <rFont val="Tahoma"/>
            <family val="2"/>
          </rPr>
          <t>Andrew Thomas:</t>
        </r>
        <r>
          <rPr>
            <sz val="9"/>
            <color indexed="81"/>
            <rFont val="Tahoma"/>
            <family val="2"/>
          </rPr>
          <t xml:space="preserve">
Per the updated interpretation of carryover, found in the Watermaster Administrative Body Rules, a Party may elect to convert their current admin year carryover, up to the total listed in Column S (Potential One-Year Carryover). All of one-year carryover must be converted prior to converting any current admin year carryover. </t>
        </r>
      </text>
    </comment>
    <comment ref="P9" authorId="0" shapeId="0" xr:uid="{F57A73B6-2F48-4968-AD88-9C4F321E4374}">
      <text>
        <r>
          <rPr>
            <b/>
            <sz val="9"/>
            <color indexed="81"/>
            <rFont val="Tahoma"/>
            <family val="2"/>
          </rPr>
          <t>Author:</t>
        </r>
        <r>
          <rPr>
            <sz val="9"/>
            <color indexed="81"/>
            <rFont val="Tahoma"/>
            <family val="2"/>
          </rPr>
          <t xml:space="preserve">
The remaining yearly balance in your storage account:
Storage Balance = Water in Storage - Storage Pumped</t>
        </r>
      </text>
    </comment>
    <comment ref="W9" authorId="0" shapeId="0" xr:uid="{E6FDD424-D9A0-48BE-BD18-78C41562551F}">
      <text>
        <r>
          <rPr>
            <b/>
            <sz val="9"/>
            <color indexed="81"/>
            <rFont val="Tahoma"/>
            <family val="2"/>
          </rPr>
          <t>Author:</t>
        </r>
        <r>
          <rPr>
            <sz val="9"/>
            <color indexed="81"/>
            <rFont val="Tahoma"/>
            <family val="2"/>
          </rPr>
          <t xml:space="preserve">
Rights that could not be carried over into next year due to caps on One-Year carryover.</t>
        </r>
      </text>
    </comment>
    <comment ref="S10" authorId="0" shapeId="0" xr:uid="{487C48AC-0C9C-49ED-9E9C-9692695AD1C7}">
      <text>
        <r>
          <rPr>
            <b/>
            <sz val="9"/>
            <color indexed="81"/>
            <rFont val="Tahoma"/>
            <family val="2"/>
          </rPr>
          <t>Author:</t>
        </r>
        <r>
          <rPr>
            <sz val="9"/>
            <color indexed="81"/>
            <rFont val="Tahoma"/>
            <family val="2"/>
          </rPr>
          <t xml:space="preserve">
Net Rights Balance less Water in Storage, less Drought Carryover, as both automatically carry over into next year.</t>
        </r>
      </text>
    </comment>
    <comment ref="T10" authorId="0" shapeId="0" xr:uid="{0E873815-BC23-4C1A-BA37-00E59C906CD5}">
      <text>
        <r>
          <rPr>
            <b/>
            <sz val="9"/>
            <color indexed="81"/>
            <rFont val="Tahoma"/>
            <family val="2"/>
          </rPr>
          <t>Author:</t>
        </r>
        <r>
          <rPr>
            <sz val="9"/>
            <color indexed="81"/>
            <rFont val="Tahoma"/>
            <family val="2"/>
          </rPr>
          <t xml:space="preserve">
In Central Basin, you can carryover your Potential One-Year Carryover up to the maximum cap of the greater of 1) 60% of your APA plus (minus) leases with flex, or 20 AF, whichever is greater, less the amount in storage, or 2) 20% of your APA plus (minus) leases with flex.</t>
        </r>
      </text>
    </comment>
    <comment ref="U10" authorId="0" shapeId="0" xr:uid="{E5F27B09-51D1-4710-A3D4-9501B6FC6032}">
      <text>
        <r>
          <rPr>
            <b/>
            <sz val="9"/>
            <color indexed="81"/>
            <rFont val="Tahoma"/>
            <family val="2"/>
          </rPr>
          <t>Author:</t>
        </r>
        <r>
          <rPr>
            <sz val="9"/>
            <color indexed="81"/>
            <rFont val="Tahoma"/>
            <family val="2"/>
          </rPr>
          <t xml:space="preserve">
Amount of One-Year carryover allowed into next year.</t>
        </r>
      </text>
    </comment>
    <comment ref="V10" authorId="0" shapeId="0" xr:uid="{2F8577ED-2661-4000-B506-527A10E51331}">
      <text>
        <r>
          <rPr>
            <b/>
            <sz val="9"/>
            <color indexed="81"/>
            <rFont val="Tahoma"/>
            <family val="2"/>
          </rPr>
          <t>Author:</t>
        </r>
        <r>
          <rPr>
            <sz val="9"/>
            <color indexed="81"/>
            <rFont val="Tahoma"/>
            <family val="2"/>
          </rPr>
          <t xml:space="preserve">
Drought Carryover Plus One-Year Carryover Allowed</t>
        </r>
      </text>
    </comment>
    <comment ref="Q12" authorId="0" shapeId="0" xr:uid="{F37EC3B9-7A52-4DA5-B710-C0DB06C6CC99}">
      <text>
        <r>
          <rPr>
            <b/>
            <sz val="9"/>
            <color indexed="81"/>
            <rFont val="Tahoma"/>
            <family val="2"/>
          </rPr>
          <t>Author:</t>
        </r>
        <r>
          <rPr>
            <sz val="9"/>
            <color indexed="81"/>
            <rFont val="Tahoma"/>
            <family val="2"/>
          </rPr>
          <t xml:space="preserve">
One time allocation allowed by the court due to a 1977 drought. Can be found in the latest CB Watermaster Report, Table 1.</t>
        </r>
      </text>
    </comment>
    <comment ref="R12" authorId="0" shapeId="0" xr:uid="{67B7E940-0243-471C-B403-667BE189104E}">
      <text>
        <r>
          <rPr>
            <b/>
            <sz val="9"/>
            <color indexed="81"/>
            <rFont val="Tahoma"/>
            <family val="2"/>
          </rPr>
          <t>Author:</t>
        </r>
        <r>
          <rPr>
            <sz val="9"/>
            <color indexed="81"/>
            <rFont val="Tahoma"/>
            <family val="2"/>
          </rPr>
          <t xml:space="preserve">
Any future drought carryovers based on the 1991 second amended judgment. Can be found in the latest CB Watermaster Report, Table 1.</t>
        </r>
      </text>
    </comment>
  </commentList>
</comments>
</file>

<file path=xl/sharedStrings.xml><?xml version="1.0" encoding="utf-8"?>
<sst xmlns="http://schemas.openxmlformats.org/spreadsheetml/2006/main" count="51" uniqueCount="51">
  <si>
    <t>WRD ADMINISTRATIVE BODY OF WATERMASTER:  WORKSHEET TO TRACK GROUNDWATER RIGHTS</t>
  </si>
  <si>
    <t>All values are in Acre Feet</t>
  </si>
  <si>
    <t>A</t>
  </si>
  <si>
    <t>B</t>
  </si>
  <si>
    <t>C</t>
  </si>
  <si>
    <t>D</t>
  </si>
  <si>
    <t>E</t>
  </si>
  <si>
    <t>F</t>
  </si>
  <si>
    <t>G</t>
  </si>
  <si>
    <t>H</t>
  </si>
  <si>
    <t>I</t>
  </si>
  <si>
    <t>J</t>
  </si>
  <si>
    <t>K</t>
  </si>
  <si>
    <t>L</t>
  </si>
  <si>
    <t>M</t>
  </si>
  <si>
    <t>N</t>
  </si>
  <si>
    <t>O</t>
  </si>
  <si>
    <t>P</t>
  </si>
  <si>
    <t>Q</t>
  </si>
  <si>
    <t>S</t>
  </si>
  <si>
    <t>T</t>
  </si>
  <si>
    <t>U</t>
  </si>
  <si>
    <t>V</t>
  </si>
  <si>
    <t>Party with Allowed Pumping Allocation (APA)</t>
  </si>
  <si>
    <t>Allowed Pumping Allocation (APA)</t>
  </si>
  <si>
    <t>Net Carryover From Previous Year</t>
  </si>
  <si>
    <t>Leases w/flex</t>
  </si>
  <si>
    <t>Leases w/o flex</t>
  </si>
  <si>
    <t>Water In Storage</t>
  </si>
  <si>
    <t>Increased Extraction</t>
  </si>
  <si>
    <t>Total Rights (sum of B through I)</t>
  </si>
  <si>
    <t>Total Extraction Right</t>
  </si>
  <si>
    <t>Storage Pumped</t>
  </si>
  <si>
    <t>Other Rights Pumped</t>
  </si>
  <si>
    <t>Allowable Carryover (CO) Into Next Year</t>
  </si>
  <si>
    <t>Drought Carryover</t>
  </si>
  <si>
    <t>Drought 
Carryover</t>
  </si>
  <si>
    <t>W</t>
  </si>
  <si>
    <t>R</t>
  </si>
  <si>
    <t>Total Carryover into Next Year (Q+R+U)</t>
  </si>
  <si>
    <t>Storage Balance
(H-L+O)</t>
  </si>
  <si>
    <t>One-Year Carryover</t>
  </si>
  <si>
    <t>Cap on One-Year Carryover</t>
  </si>
  <si>
    <t xml:space="preserve">One-Year Carryover Allowed </t>
  </si>
  <si>
    <t>Instructions: Enter values into cells on Row 13 without shading. Shaded cells will perform the calculations and are locked. Text Cells have Comments to explain calculations, just hover cursor over cells.</t>
  </si>
  <si>
    <t>Current  Admin-Year Carryover into Storage</t>
  </si>
  <si>
    <t>Net Rights Balance
(J-L-M)</t>
  </si>
  <si>
    <t>Balance
of
(N-P-Q-R)</t>
  </si>
  <si>
    <t>Unused Rights for the Year (S-U)</t>
  </si>
  <si>
    <r>
      <t xml:space="preserve">Water Rights Worksheet </t>
    </r>
    <r>
      <rPr>
        <b/>
        <sz val="10"/>
        <rFont val="Calibri"/>
        <family val="2"/>
        <scheme val="minor"/>
      </rPr>
      <t>(version 02/05/25)</t>
    </r>
  </si>
  <si>
    <t>Party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</si>
</sst>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b/>
      <sz val="22"/>
      <color theme="1"/>
      <name val="Calibri"/>
      <family val="2"/>
      <scheme val="minor"/>
    </font>
    <font>
      <b/>
      <sz val="14"/>
      <color theme="1"/>
      <name val="Calibri"/>
      <family val="2"/>
      <scheme val="minor"/>
    </font>
    <font>
      <b/>
      <sz val="13"/>
      <color theme="1"/>
      <name val="Calibri"/>
      <family val="2"/>
      <scheme val="minor"/>
    </font>
    <font>
      <sz val="12"/>
      <color theme="1"/>
      <name val="Calibri"/>
      <family val="2"/>
      <scheme val="minor"/>
    </font>
    <font>
      <b/>
      <sz val="14"/>
      <color rgb="FFFF0000"/>
      <name val="Calibri"/>
      <family val="2"/>
      <scheme val="minor"/>
    </font>
    <font>
      <sz val="14"/>
      <color theme="1"/>
      <name val="Calibri"/>
      <family val="2"/>
      <scheme val="minor"/>
    </font>
    <font>
      <b/>
      <sz val="12"/>
      <color rgb="FFFF0000"/>
      <name val="Calibri"/>
      <family val="2"/>
      <scheme val="minor"/>
    </font>
    <font>
      <b/>
      <sz val="9"/>
      <color indexed="81"/>
      <name val="Tahoma"/>
      <family val="2"/>
    </font>
    <font>
      <sz val="9"/>
      <color indexed="81"/>
      <name val="Tahoma"/>
      <family val="2"/>
    </font>
    <font>
      <b/>
      <sz val="16"/>
      <name val="Calibri"/>
      <family val="2"/>
      <scheme val="minor"/>
    </font>
    <font>
      <sz val="16"/>
      <color theme="1"/>
      <name val="Calibri"/>
      <family val="2"/>
      <scheme val="minor"/>
    </font>
    <font>
      <b/>
      <sz val="14"/>
      <name val="Calibri"/>
      <family val="2"/>
      <scheme val="minor"/>
    </font>
    <font>
      <b/>
      <sz val="10"/>
      <name val="Calibri"/>
      <family val="2"/>
      <scheme val="minor"/>
    </font>
  </fonts>
  <fills count="5">
    <fill>
      <patternFill patternType="none"/>
    </fill>
    <fill>
      <patternFill patternType="gray125"/>
    </fill>
    <fill>
      <patternFill patternType="solid">
        <fgColor theme="7" tint="0.39997558519241921"/>
        <bgColor indexed="64"/>
      </patternFill>
    </fill>
    <fill>
      <patternFill patternType="solid">
        <fgColor theme="9" tint="0.59999389629810485"/>
        <bgColor indexed="64"/>
      </patternFill>
    </fill>
    <fill>
      <patternFill patternType="solid">
        <fgColor theme="1"/>
        <bgColor indexed="64"/>
      </patternFill>
    </fill>
  </fills>
  <borders count="35">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top/>
      <bottom style="double">
        <color auto="1"/>
      </bottom>
      <diagonal/>
    </border>
    <border>
      <left/>
      <right style="thick">
        <color auto="1"/>
      </right>
      <top/>
      <bottom/>
      <diagonal/>
    </border>
    <border>
      <left style="thick">
        <color auto="1"/>
      </left>
      <right style="medium">
        <color auto="1"/>
      </right>
      <top style="double">
        <color auto="1"/>
      </top>
      <bottom style="thin">
        <color auto="1"/>
      </bottom>
      <diagonal/>
    </border>
    <border>
      <left style="medium">
        <color auto="1"/>
      </left>
      <right style="medium">
        <color auto="1"/>
      </right>
      <top style="double">
        <color auto="1"/>
      </top>
      <bottom style="thin">
        <color auto="1"/>
      </bottom>
      <diagonal/>
    </border>
    <border>
      <left style="medium">
        <color auto="1"/>
      </left>
      <right/>
      <top style="double">
        <color auto="1"/>
      </top>
      <bottom/>
      <diagonal/>
    </border>
    <border>
      <left/>
      <right/>
      <top style="double">
        <color auto="1"/>
      </top>
      <bottom/>
      <diagonal/>
    </border>
    <border>
      <left/>
      <right style="medium">
        <color auto="1"/>
      </right>
      <top style="double">
        <color auto="1"/>
      </top>
      <bottom/>
      <diagonal/>
    </border>
    <border>
      <left style="medium">
        <color auto="1"/>
      </left>
      <right style="medium">
        <color auto="1"/>
      </right>
      <top style="double">
        <color auto="1"/>
      </top>
      <bottom/>
      <diagonal/>
    </border>
    <border>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top style="double">
        <color auto="1"/>
      </top>
      <bottom style="thin">
        <color auto="1"/>
      </bottom>
      <diagonal/>
    </border>
    <border>
      <left style="medium">
        <color auto="1"/>
      </left>
      <right style="thick">
        <color auto="1"/>
      </right>
      <top style="double">
        <color auto="1"/>
      </top>
      <bottom style="thin">
        <color auto="1"/>
      </bottom>
      <diagonal/>
    </border>
    <border>
      <left style="thick">
        <color auto="1"/>
      </left>
      <right style="medium">
        <color auto="1"/>
      </right>
      <top/>
      <bottom style="thin">
        <color auto="1"/>
      </bottom>
      <diagonal/>
    </border>
    <border>
      <left style="medium">
        <color auto="1"/>
      </left>
      <right style="medium">
        <color auto="1"/>
      </right>
      <top/>
      <bottom style="thin">
        <color indexed="64"/>
      </bottom>
      <diagonal/>
    </border>
    <border>
      <left style="medium">
        <color auto="1"/>
      </left>
      <right style="medium">
        <color auto="1"/>
      </right>
      <top style="thin">
        <color auto="1"/>
      </top>
      <bottom/>
      <diagonal/>
    </border>
    <border>
      <left style="medium">
        <color auto="1"/>
      </left>
      <right/>
      <top style="thin">
        <color auto="1"/>
      </top>
      <bottom/>
      <diagonal/>
    </border>
    <border>
      <left/>
      <right style="medium">
        <color auto="1"/>
      </right>
      <top style="thin">
        <color auto="1"/>
      </top>
      <bottom/>
      <diagonal/>
    </border>
    <border>
      <left style="medium">
        <color auto="1"/>
      </left>
      <right style="medium">
        <color auto="1"/>
      </right>
      <top/>
      <bottom/>
      <diagonal/>
    </border>
    <border>
      <left style="medium">
        <color auto="1"/>
      </left>
      <right style="thick">
        <color auto="1"/>
      </right>
      <top/>
      <bottom style="thin">
        <color auto="1"/>
      </bottom>
      <diagonal/>
    </border>
    <border>
      <left style="medium">
        <color auto="1"/>
      </left>
      <right/>
      <top/>
      <bottom/>
      <diagonal/>
    </border>
    <border>
      <left/>
      <right style="medium">
        <color auto="1"/>
      </right>
      <top/>
      <bottom/>
      <diagonal/>
    </border>
    <border>
      <left style="thick">
        <color auto="1"/>
      </left>
      <right style="medium">
        <color auto="1"/>
      </right>
      <top style="thin">
        <color indexed="64"/>
      </top>
      <bottom style="thin">
        <color indexed="64"/>
      </bottom>
      <diagonal/>
    </border>
    <border>
      <left style="medium">
        <color auto="1"/>
      </left>
      <right style="medium">
        <color auto="1"/>
      </right>
      <top style="thin">
        <color indexed="64"/>
      </top>
      <bottom style="thin">
        <color indexed="64"/>
      </bottom>
      <diagonal/>
    </border>
    <border>
      <left style="medium">
        <color auto="1"/>
      </left>
      <right/>
      <top/>
      <bottom style="thin">
        <color indexed="64"/>
      </bottom>
      <diagonal/>
    </border>
    <border>
      <left/>
      <right style="medium">
        <color auto="1"/>
      </right>
      <top/>
      <bottom style="thin">
        <color indexed="64"/>
      </bottom>
      <diagonal/>
    </border>
    <border>
      <left style="medium">
        <color auto="1"/>
      </left>
      <right style="thick">
        <color auto="1"/>
      </right>
      <top style="thin">
        <color auto="1"/>
      </top>
      <bottom style="thin">
        <color auto="1"/>
      </bottom>
      <diagonal/>
    </border>
    <border>
      <left/>
      <right/>
      <top/>
      <bottom style="thick">
        <color indexed="64"/>
      </bottom>
      <diagonal/>
    </border>
    <border>
      <left style="thick">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s>
  <cellStyleXfs count="1">
    <xf numFmtId="0" fontId="0" fillId="0" borderId="0"/>
  </cellStyleXfs>
  <cellXfs count="67">
    <xf numFmtId="0" fontId="0" fillId="0" borderId="0" xfId="0"/>
    <xf numFmtId="0" fontId="2" fillId="2" borderId="0" xfId="0" applyFont="1" applyFill="1" applyAlignment="1">
      <alignment horizontal="centerContinuous"/>
    </xf>
    <xf numFmtId="0" fontId="0" fillId="2" borderId="0" xfId="0" applyFill="1" applyAlignment="1">
      <alignment horizontal="centerContinuous"/>
    </xf>
    <xf numFmtId="0" fontId="3" fillId="0" borderId="0" xfId="0" applyFont="1"/>
    <xf numFmtId="40" fontId="0" fillId="0" borderId="0" xfId="0" applyNumberFormat="1"/>
    <xf numFmtId="0" fontId="4" fillId="3" borderId="28" xfId="0" applyFont="1" applyFill="1" applyBorder="1" applyAlignment="1">
      <alignment horizontal="center" vertical="center" wrapText="1"/>
    </xf>
    <xf numFmtId="0" fontId="4" fillId="3" borderId="29" xfId="0" applyFont="1" applyFill="1" applyBorder="1" applyAlignment="1">
      <alignment horizontal="center" vertical="center" wrapText="1"/>
    </xf>
    <xf numFmtId="0" fontId="4" fillId="3" borderId="28" xfId="0" applyFont="1" applyFill="1" applyBorder="1" applyAlignment="1">
      <alignment horizontal="center" wrapText="1"/>
    </xf>
    <xf numFmtId="0" fontId="4" fillId="3" borderId="29" xfId="0" applyFont="1" applyFill="1" applyBorder="1" applyAlignment="1">
      <alignment horizontal="center"/>
    </xf>
    <xf numFmtId="0" fontId="5" fillId="3" borderId="4" xfId="0" applyFont="1" applyFill="1" applyBorder="1" applyAlignment="1">
      <alignment horizontal="right" vertical="center"/>
    </xf>
    <xf numFmtId="3" fontId="5" fillId="3" borderId="0" xfId="0" applyNumberFormat="1" applyFont="1" applyFill="1" applyAlignment="1">
      <alignment horizontal="center" vertical="center"/>
    </xf>
    <xf numFmtId="3" fontId="6" fillId="3" borderId="0" xfId="0" applyNumberFormat="1" applyFont="1" applyFill="1" applyAlignment="1">
      <alignment horizontal="right" vertical="center"/>
    </xf>
    <xf numFmtId="3" fontId="6" fillId="3" borderId="0" xfId="0" applyNumberFormat="1" applyFont="1" applyFill="1" applyAlignment="1">
      <alignment horizontal="center" vertical="center"/>
    </xf>
    <xf numFmtId="3" fontId="6" fillId="3" borderId="0" xfId="0" applyNumberFormat="1" applyFont="1" applyFill="1" applyAlignment="1">
      <alignment horizontal="left" vertical="center"/>
    </xf>
    <xf numFmtId="3" fontId="5" fillId="3" borderId="6" xfId="0" applyNumberFormat="1" applyFont="1" applyFill="1" applyBorder="1" applyAlignment="1">
      <alignment horizontal="center" vertical="center"/>
    </xf>
    <xf numFmtId="0" fontId="5" fillId="0" borderId="2" xfId="0" applyFont="1" applyBorder="1" applyAlignment="1">
      <alignment horizontal="right" vertical="center"/>
    </xf>
    <xf numFmtId="3" fontId="5" fillId="0" borderId="2" xfId="0" applyNumberFormat="1" applyFont="1" applyBorder="1" applyAlignment="1">
      <alignment horizontal="center" vertical="center"/>
    </xf>
    <xf numFmtId="3" fontId="6" fillId="0" borderId="2" xfId="0" applyNumberFormat="1" applyFont="1" applyBorder="1" applyAlignment="1" applyProtection="1">
      <alignment horizontal="center" vertical="center"/>
      <protection locked="0"/>
    </xf>
    <xf numFmtId="3" fontId="7" fillId="0" borderId="2" xfId="0" applyNumberFormat="1" applyFont="1" applyBorder="1" applyAlignment="1">
      <alignment horizontal="left" vertical="center"/>
    </xf>
    <xf numFmtId="3" fontId="7" fillId="0" borderId="2" xfId="0" applyNumberFormat="1" applyFont="1" applyBorder="1" applyAlignment="1">
      <alignment horizontal="center" vertical="center"/>
    </xf>
    <xf numFmtId="4" fontId="5" fillId="0" borderId="2" xfId="0" applyNumberFormat="1" applyFont="1" applyBorder="1" applyAlignment="1">
      <alignment horizontal="center" vertical="center"/>
    </xf>
    <xf numFmtId="0" fontId="5" fillId="4" borderId="0" xfId="0" applyFont="1" applyFill="1" applyAlignment="1">
      <alignment horizontal="right" vertical="center"/>
    </xf>
    <xf numFmtId="3" fontId="5" fillId="4" borderId="0" xfId="0" applyNumberFormat="1" applyFont="1" applyFill="1" applyAlignment="1">
      <alignment horizontal="center" vertical="center"/>
    </xf>
    <xf numFmtId="3" fontId="8" fillId="4" borderId="0" xfId="0" applyNumberFormat="1" applyFont="1" applyFill="1" applyAlignment="1" applyProtection="1">
      <alignment horizontal="center" vertical="center"/>
      <protection locked="0"/>
    </xf>
    <xf numFmtId="0" fontId="12" fillId="0" borderId="0" xfId="0" applyFont="1" applyAlignment="1">
      <alignment horizontal="centerContinuous"/>
    </xf>
    <xf numFmtId="0" fontId="12" fillId="0" borderId="0" xfId="0" applyFont="1"/>
    <xf numFmtId="3" fontId="6" fillId="3" borderId="31" xfId="0" applyNumberFormat="1" applyFont="1" applyFill="1" applyBorder="1" applyAlignment="1">
      <alignment horizontal="center" vertical="center"/>
    </xf>
    <xf numFmtId="0" fontId="5" fillId="0" borderId="32" xfId="0" applyFont="1" applyBorder="1" applyAlignment="1" applyProtection="1">
      <alignment horizontal="center" vertical="center"/>
      <protection locked="0"/>
    </xf>
    <xf numFmtId="40" fontId="5" fillId="0" borderId="33" xfId="0" applyNumberFormat="1" applyFont="1" applyBorder="1" applyAlignment="1" applyProtection="1">
      <alignment horizontal="center" vertical="center"/>
      <protection locked="0"/>
    </xf>
    <xf numFmtId="40" fontId="5" fillId="3" borderId="33" xfId="0" applyNumberFormat="1" applyFont="1" applyFill="1" applyBorder="1" applyAlignment="1">
      <alignment horizontal="center" vertical="center"/>
    </xf>
    <xf numFmtId="40" fontId="5" fillId="3" borderId="34" xfId="0" applyNumberFormat="1" applyFont="1" applyFill="1" applyBorder="1" applyAlignment="1">
      <alignment horizontal="center" vertical="center"/>
    </xf>
    <xf numFmtId="0" fontId="1" fillId="0" borderId="4" xfId="0" applyFont="1" applyBorder="1" applyAlignment="1">
      <alignment horizontal="center" vertical="center"/>
    </xf>
    <xf numFmtId="0" fontId="1" fillId="0" borderId="0" xfId="0" applyFont="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0" fillId="0" borderId="0" xfId="0" applyAlignment="1">
      <alignment horizontal="center" vertical="center"/>
    </xf>
    <xf numFmtId="0" fontId="13" fillId="0" borderId="1" xfId="0" applyFont="1" applyBorder="1" applyAlignment="1">
      <alignment horizontal="center"/>
    </xf>
    <xf numFmtId="0" fontId="11" fillId="0" borderId="2" xfId="0" applyFont="1" applyBorder="1" applyAlignment="1">
      <alignment horizontal="center"/>
    </xf>
    <xf numFmtId="0" fontId="11" fillId="0" borderId="3" xfId="0" applyFont="1" applyBorder="1" applyAlignment="1">
      <alignment horizontal="center"/>
    </xf>
    <xf numFmtId="0" fontId="4" fillId="3" borderId="8" xfId="0" applyFont="1" applyFill="1" applyBorder="1" applyAlignment="1">
      <alignment horizontal="center" wrapText="1"/>
    </xf>
    <xf numFmtId="0" fontId="4" fillId="3" borderId="18" xfId="0" applyFont="1" applyFill="1" applyBorder="1" applyAlignment="1">
      <alignment horizontal="center" wrapText="1"/>
    </xf>
    <xf numFmtId="0" fontId="4" fillId="3" borderId="27" xfId="0" applyFont="1" applyFill="1" applyBorder="1" applyAlignment="1">
      <alignment horizontal="center" wrapText="1"/>
    </xf>
    <xf numFmtId="0" fontId="4" fillId="3" borderId="7"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4" fillId="3" borderId="26" xfId="0" applyFont="1" applyFill="1" applyBorder="1" applyAlignment="1">
      <alignment horizontal="center" vertical="center" wrapText="1"/>
    </xf>
    <xf numFmtId="0" fontId="0" fillId="3" borderId="27" xfId="0" applyFill="1" applyBorder="1" applyAlignment="1">
      <alignment horizontal="center" wrapText="1"/>
    </xf>
    <xf numFmtId="0" fontId="1" fillId="3" borderId="9" xfId="0" applyFont="1" applyFill="1" applyBorder="1" applyAlignment="1">
      <alignment horizontal="center" wrapText="1"/>
    </xf>
    <xf numFmtId="0" fontId="1" fillId="3" borderId="10" xfId="0" applyFont="1" applyFill="1" applyBorder="1" applyAlignment="1">
      <alignment horizontal="center" wrapText="1"/>
    </xf>
    <xf numFmtId="0" fontId="1" fillId="3" borderId="11" xfId="0" applyFont="1" applyFill="1" applyBorder="1" applyAlignment="1">
      <alignment horizontal="center" wrapText="1"/>
    </xf>
    <xf numFmtId="0" fontId="4" fillId="3" borderId="12" xfId="0" applyFont="1" applyFill="1" applyBorder="1" applyAlignment="1">
      <alignment horizontal="center" wrapText="1"/>
    </xf>
    <xf numFmtId="0" fontId="4" fillId="3" borderId="22" xfId="0" applyFont="1" applyFill="1" applyBorder="1" applyAlignment="1">
      <alignment horizontal="center" wrapText="1"/>
    </xf>
    <xf numFmtId="0" fontId="0" fillId="3" borderId="18" xfId="0" applyFill="1" applyBorder="1" applyAlignment="1">
      <alignment horizontal="center" wrapText="1"/>
    </xf>
    <xf numFmtId="0" fontId="4" fillId="3" borderId="13" xfId="0" applyFont="1" applyFill="1" applyBorder="1" applyAlignment="1">
      <alignment horizontal="center" wrapText="1"/>
    </xf>
    <xf numFmtId="0" fontId="4" fillId="3" borderId="14" xfId="0" applyFont="1" applyFill="1" applyBorder="1" applyAlignment="1">
      <alignment horizontal="center" wrapText="1"/>
    </xf>
    <xf numFmtId="0" fontId="4" fillId="3" borderId="15" xfId="0" applyFont="1" applyFill="1" applyBorder="1" applyAlignment="1">
      <alignment horizontal="center"/>
    </xf>
    <xf numFmtId="0" fontId="4" fillId="3" borderId="16" xfId="0" applyFont="1" applyFill="1" applyBorder="1" applyAlignment="1">
      <alignment horizontal="center" wrapText="1"/>
    </xf>
    <xf numFmtId="0" fontId="4" fillId="3" borderId="23" xfId="0" applyFont="1" applyFill="1" applyBorder="1" applyAlignment="1">
      <alignment horizontal="center" wrapText="1"/>
    </xf>
    <xf numFmtId="0" fontId="4" fillId="3" borderId="30" xfId="0" applyFont="1" applyFill="1" applyBorder="1" applyAlignment="1">
      <alignment horizontal="center" wrapText="1"/>
    </xf>
    <xf numFmtId="0" fontId="4" fillId="3" borderId="19" xfId="0" applyFont="1" applyFill="1" applyBorder="1" applyAlignment="1">
      <alignment horizontal="center" wrapText="1"/>
    </xf>
    <xf numFmtId="0" fontId="4" fillId="3" borderId="20" xfId="0" applyFont="1" applyFill="1" applyBorder="1" applyAlignment="1">
      <alignment horizontal="center" vertical="center" wrapText="1"/>
    </xf>
    <xf numFmtId="0" fontId="4" fillId="3" borderId="21" xfId="0" applyFont="1" applyFill="1" applyBorder="1" applyAlignment="1">
      <alignment horizontal="center" vertical="center" wrapText="1"/>
    </xf>
    <xf numFmtId="0" fontId="4" fillId="3" borderId="24" xfId="0" applyFont="1" applyFill="1" applyBorder="1" applyAlignment="1">
      <alignment horizontal="center" vertical="center" wrapText="1"/>
    </xf>
    <xf numFmtId="0" fontId="4" fillId="3" borderId="25" xfId="0" applyFont="1" applyFill="1" applyBorder="1" applyAlignment="1">
      <alignment horizontal="center" vertical="center" wrapText="1"/>
    </xf>
    <xf numFmtId="0" fontId="4" fillId="3" borderId="20" xfId="0" applyFont="1" applyFill="1" applyBorder="1" applyAlignment="1">
      <alignment horizontal="center" wrapText="1"/>
    </xf>
    <xf numFmtId="0" fontId="4" fillId="3" borderId="21" xfId="0" applyFont="1" applyFill="1" applyBorder="1" applyAlignment="1">
      <alignment horizontal="center" wrapText="1"/>
    </xf>
    <xf numFmtId="0" fontId="4" fillId="3" borderId="24" xfId="0" applyFont="1" applyFill="1" applyBorder="1" applyAlignment="1">
      <alignment horizontal="center" wrapText="1"/>
    </xf>
    <xf numFmtId="0" fontId="4" fillId="3" borderId="25" xfId="0" applyFont="1" applyFill="1" applyBorder="1" applyAlignment="1">
      <alignment horizontal="center" wrapText="1"/>
    </xf>
  </cellXfs>
  <cellStyles count="1">
    <cellStyle name="Normal" xfId="0" builtinId="0"/>
  </cellStyles>
  <dxfs count="4">
    <dxf>
      <fill>
        <patternFill patternType="solid">
          <fgColor auto="1"/>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21</xdr:col>
      <xdr:colOff>127000</xdr:colOff>
      <xdr:row>16</xdr:row>
      <xdr:rowOff>0</xdr:rowOff>
    </xdr:from>
    <xdr:to>
      <xdr:col>22</xdr:col>
      <xdr:colOff>715338</xdr:colOff>
      <xdr:row>18</xdr:row>
      <xdr:rowOff>97788</xdr:rowOff>
    </xdr:to>
    <xdr:pic>
      <xdr:nvPicPr>
        <xdr:cNvPr id="2" name="Picture 1">
          <a:extLst>
            <a:ext uri="{FF2B5EF4-FFF2-40B4-BE49-F238E27FC236}">
              <a16:creationId xmlns:a16="http://schemas.microsoft.com/office/drawing/2014/main" id="{49EFBA96-74F8-463C-81A3-AD5FA1E971E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8300700" y="4572000"/>
          <a:ext cx="1809655" cy="490431"/>
        </a:xfrm>
        <a:prstGeom prst="rect">
          <a:avLst/>
        </a:prstGeom>
      </xdr:spPr>
    </xdr:pic>
    <xdr:clientData/>
  </xdr:twoCellAnchor>
  <xdr:oneCellAnchor>
    <xdr:from>
      <xdr:col>10</xdr:col>
      <xdr:colOff>857250</xdr:colOff>
      <xdr:row>12</xdr:row>
      <xdr:rowOff>95250</xdr:rowOff>
    </xdr:from>
    <xdr:ext cx="184731" cy="264560"/>
    <xdr:sp macro="" textlink="">
      <xdr:nvSpPr>
        <xdr:cNvPr id="3" name="TextBox 2">
          <a:extLst>
            <a:ext uri="{FF2B5EF4-FFF2-40B4-BE49-F238E27FC236}">
              <a16:creationId xmlns:a16="http://schemas.microsoft.com/office/drawing/2014/main" id="{2E732D90-CC2F-4E19-A4CF-DCB3CFEFE0C2}"/>
            </a:ext>
          </a:extLst>
        </xdr:cNvPr>
        <xdr:cNvSpPr txBox="1"/>
      </xdr:nvSpPr>
      <xdr:spPr>
        <a:xfrm>
          <a:off x="9971942" y="33044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10</xdr:col>
      <xdr:colOff>857250</xdr:colOff>
      <xdr:row>16</xdr:row>
      <xdr:rowOff>0</xdr:rowOff>
    </xdr:from>
    <xdr:ext cx="184731" cy="264560"/>
    <xdr:sp macro="" textlink="">
      <xdr:nvSpPr>
        <xdr:cNvPr id="4" name="TextBox 3">
          <a:extLst>
            <a:ext uri="{FF2B5EF4-FFF2-40B4-BE49-F238E27FC236}">
              <a16:creationId xmlns:a16="http://schemas.microsoft.com/office/drawing/2014/main" id="{84CD5DFA-2409-4CBF-BC8A-B018DDADA2B1}"/>
            </a:ext>
          </a:extLst>
        </xdr:cNvPr>
        <xdr:cNvSpPr txBox="1"/>
      </xdr:nvSpPr>
      <xdr:spPr>
        <a:xfrm>
          <a:off x="11977688" y="3286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10</xdr:col>
      <xdr:colOff>857250</xdr:colOff>
      <xdr:row>16</xdr:row>
      <xdr:rowOff>0</xdr:rowOff>
    </xdr:from>
    <xdr:ext cx="184731" cy="264560"/>
    <xdr:sp macro="" textlink="">
      <xdr:nvSpPr>
        <xdr:cNvPr id="5" name="TextBox 4">
          <a:extLst>
            <a:ext uri="{FF2B5EF4-FFF2-40B4-BE49-F238E27FC236}">
              <a16:creationId xmlns:a16="http://schemas.microsoft.com/office/drawing/2014/main" id="{078EFE1F-9120-4D08-A60C-90FE98A24A8B}"/>
            </a:ext>
          </a:extLst>
        </xdr:cNvPr>
        <xdr:cNvSpPr txBox="1"/>
      </xdr:nvSpPr>
      <xdr:spPr>
        <a:xfrm>
          <a:off x="12272857" y="32452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10</xdr:col>
      <xdr:colOff>857250</xdr:colOff>
      <xdr:row>16</xdr:row>
      <xdr:rowOff>0</xdr:rowOff>
    </xdr:from>
    <xdr:ext cx="184731" cy="264560"/>
    <xdr:sp macro="" textlink="">
      <xdr:nvSpPr>
        <xdr:cNvPr id="6" name="TextBox 5">
          <a:extLst>
            <a:ext uri="{FF2B5EF4-FFF2-40B4-BE49-F238E27FC236}">
              <a16:creationId xmlns:a16="http://schemas.microsoft.com/office/drawing/2014/main" id="{FAE9794A-8408-4FD3-A735-E98D716CF17C}"/>
            </a:ext>
          </a:extLst>
        </xdr:cNvPr>
        <xdr:cNvSpPr txBox="1"/>
      </xdr:nvSpPr>
      <xdr:spPr>
        <a:xfrm>
          <a:off x="12272857" y="32452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72CA6-7396-417D-BC01-75BAF578079F}">
  <sheetPr>
    <pageSetUpPr fitToPage="1"/>
  </sheetPr>
  <dimension ref="A1:X28"/>
  <sheetViews>
    <sheetView tabSelected="1" topLeftCell="A9" zoomScaleNormal="100" zoomScaleSheetLayoutView="100" workbookViewId="0">
      <selection activeCell="A14" sqref="A14"/>
    </sheetView>
  </sheetViews>
  <sheetFormatPr defaultRowHeight="15" x14ac:dyDescent="0.25"/>
  <cols>
    <col min="1" max="1" width="43.7109375" customWidth="1"/>
    <col min="2" max="2" width="22.85546875" customWidth="1"/>
    <col min="3" max="3" width="15.5703125" customWidth="1"/>
    <col min="4" max="4" width="11.7109375" customWidth="1"/>
    <col min="5" max="5" width="13" customWidth="1"/>
    <col min="6" max="6" width="16.5703125" customWidth="1"/>
    <col min="7" max="7" width="14.85546875" customWidth="1"/>
    <col min="8" max="8" width="13.7109375" customWidth="1"/>
    <col min="9" max="9" width="20.28515625" customWidth="1"/>
    <col min="10" max="10" width="15.85546875" customWidth="1"/>
    <col min="11" max="11" width="13.7109375" customWidth="1"/>
    <col min="12" max="12" width="14.28515625" customWidth="1"/>
    <col min="13" max="13" width="14.85546875" customWidth="1"/>
    <col min="14" max="15" width="13.42578125" customWidth="1"/>
    <col min="16" max="16" width="13" customWidth="1"/>
    <col min="17" max="17" width="11.140625" customWidth="1"/>
    <col min="18" max="18" width="11.7109375" customWidth="1"/>
    <col min="19" max="19" width="15" customWidth="1"/>
    <col min="20" max="20" width="16.140625" customWidth="1"/>
    <col min="21" max="21" width="17.7109375" customWidth="1"/>
    <col min="22" max="22" width="18.28515625" customWidth="1"/>
    <col min="23" max="23" width="16.7109375" customWidth="1"/>
  </cols>
  <sheetData>
    <row r="1" spans="1:24" ht="28.5" x14ac:dyDescent="0.45">
      <c r="A1" s="1" t="s">
        <v>0</v>
      </c>
      <c r="B1" s="2"/>
      <c r="C1" s="2"/>
      <c r="D1" s="2"/>
      <c r="E1" s="2"/>
      <c r="F1" s="2"/>
      <c r="G1" s="2"/>
      <c r="H1" s="2"/>
      <c r="I1" s="2"/>
      <c r="J1" s="2"/>
      <c r="K1" s="2"/>
      <c r="L1" s="2"/>
      <c r="M1" s="2"/>
      <c r="N1" s="2"/>
      <c r="O1" s="2"/>
      <c r="P1" s="2"/>
      <c r="Q1" s="2"/>
      <c r="R1" s="2"/>
      <c r="S1" s="2"/>
      <c r="T1" s="2"/>
      <c r="U1" s="2"/>
      <c r="V1" s="2"/>
    </row>
    <row r="3" spans="1:24" ht="18.75" x14ac:dyDescent="0.3">
      <c r="A3" s="3" t="s">
        <v>44</v>
      </c>
    </row>
    <row r="4" spans="1:24" ht="18.75" x14ac:dyDescent="0.3">
      <c r="A4" s="3" t="s">
        <v>1</v>
      </c>
    </row>
    <row r="5" spans="1:24" ht="18.75" x14ac:dyDescent="0.3">
      <c r="A5" s="3"/>
      <c r="I5" s="4"/>
      <c r="K5" s="4"/>
    </row>
    <row r="6" spans="1:24" ht="15.75" thickBot="1" x14ac:dyDescent="0.3"/>
    <row r="7" spans="1:24" s="25" customFormat="1" ht="25.5" customHeight="1" thickTop="1" x14ac:dyDescent="0.35">
      <c r="A7" s="36" t="s">
        <v>49</v>
      </c>
      <c r="B7" s="37"/>
      <c r="C7" s="37"/>
      <c r="D7" s="37"/>
      <c r="E7" s="37"/>
      <c r="F7" s="37"/>
      <c r="G7" s="37"/>
      <c r="H7" s="37"/>
      <c r="I7" s="37"/>
      <c r="J7" s="37"/>
      <c r="K7" s="37"/>
      <c r="L7" s="37"/>
      <c r="M7" s="37"/>
      <c r="N7" s="37"/>
      <c r="O7" s="37"/>
      <c r="P7" s="37"/>
      <c r="Q7" s="37"/>
      <c r="R7" s="37"/>
      <c r="S7" s="37"/>
      <c r="T7" s="37"/>
      <c r="U7" s="37"/>
      <c r="V7" s="37"/>
      <c r="W7" s="38"/>
      <c r="X7" s="24"/>
    </row>
    <row r="8" spans="1:24" ht="15.75" thickBot="1" x14ac:dyDescent="0.3">
      <c r="A8" s="31" t="s">
        <v>2</v>
      </c>
      <c r="B8" s="32" t="s">
        <v>3</v>
      </c>
      <c r="C8" s="32" t="s">
        <v>4</v>
      </c>
      <c r="D8" s="32" t="s">
        <v>5</v>
      </c>
      <c r="E8" s="32" t="s">
        <v>6</v>
      </c>
      <c r="F8" s="32" t="s">
        <v>7</v>
      </c>
      <c r="G8" s="32" t="s">
        <v>8</v>
      </c>
      <c r="H8" s="32" t="s">
        <v>9</v>
      </c>
      <c r="I8" s="32" t="s">
        <v>10</v>
      </c>
      <c r="J8" s="32" t="s">
        <v>11</v>
      </c>
      <c r="K8" s="32" t="s">
        <v>12</v>
      </c>
      <c r="L8" s="32" t="s">
        <v>13</v>
      </c>
      <c r="M8" s="32" t="s">
        <v>14</v>
      </c>
      <c r="N8" s="32" t="s">
        <v>15</v>
      </c>
      <c r="O8" s="32" t="s">
        <v>16</v>
      </c>
      <c r="P8" s="32" t="s">
        <v>17</v>
      </c>
      <c r="Q8" s="32" t="s">
        <v>18</v>
      </c>
      <c r="R8" s="32" t="s">
        <v>38</v>
      </c>
      <c r="S8" s="32" t="s">
        <v>19</v>
      </c>
      <c r="T8" s="32" t="s">
        <v>20</v>
      </c>
      <c r="U8" s="32" t="s">
        <v>21</v>
      </c>
      <c r="V8" s="33" t="s">
        <v>22</v>
      </c>
      <c r="W8" s="34" t="s">
        <v>37</v>
      </c>
      <c r="X8" s="35"/>
    </row>
    <row r="9" spans="1:24" ht="30" customHeight="1" thickTop="1" x14ac:dyDescent="0.3">
      <c r="A9" s="42" t="s">
        <v>23</v>
      </c>
      <c r="B9" s="39" t="s">
        <v>24</v>
      </c>
      <c r="C9" s="46" t="s">
        <v>25</v>
      </c>
      <c r="D9" s="47"/>
      <c r="E9" s="48"/>
      <c r="F9" s="49" t="s">
        <v>26</v>
      </c>
      <c r="G9" s="49" t="s">
        <v>27</v>
      </c>
      <c r="H9" s="39" t="s">
        <v>28</v>
      </c>
      <c r="I9" s="49" t="s">
        <v>29</v>
      </c>
      <c r="J9" s="39" t="s">
        <v>30</v>
      </c>
      <c r="K9" s="39" t="s">
        <v>31</v>
      </c>
      <c r="L9" s="39" t="s">
        <v>32</v>
      </c>
      <c r="M9" s="39" t="s">
        <v>33</v>
      </c>
      <c r="N9" s="39" t="s">
        <v>46</v>
      </c>
      <c r="O9" s="39" t="s">
        <v>45</v>
      </c>
      <c r="P9" s="39" t="s">
        <v>40</v>
      </c>
      <c r="Q9" s="52" t="s">
        <v>34</v>
      </c>
      <c r="R9" s="53"/>
      <c r="S9" s="53"/>
      <c r="T9" s="53"/>
      <c r="U9" s="53"/>
      <c r="V9" s="54"/>
      <c r="W9" s="55" t="s">
        <v>48</v>
      </c>
    </row>
    <row r="10" spans="1:24" ht="21.95" customHeight="1" x14ac:dyDescent="0.25">
      <c r="A10" s="43"/>
      <c r="B10" s="40"/>
      <c r="C10" s="58" t="s">
        <v>41</v>
      </c>
      <c r="D10" s="59" t="s">
        <v>35</v>
      </c>
      <c r="E10" s="60"/>
      <c r="F10" s="50"/>
      <c r="G10" s="50"/>
      <c r="H10" s="40"/>
      <c r="I10" s="50"/>
      <c r="J10" s="40"/>
      <c r="K10" s="40"/>
      <c r="L10" s="40"/>
      <c r="M10" s="40"/>
      <c r="N10" s="40"/>
      <c r="O10" s="40"/>
      <c r="P10" s="40"/>
      <c r="Q10" s="63" t="s">
        <v>36</v>
      </c>
      <c r="R10" s="64"/>
      <c r="S10" s="58" t="s">
        <v>47</v>
      </c>
      <c r="T10" s="58" t="s">
        <v>42</v>
      </c>
      <c r="U10" s="58" t="s">
        <v>43</v>
      </c>
      <c r="V10" s="58" t="s">
        <v>39</v>
      </c>
      <c r="W10" s="56"/>
    </row>
    <row r="11" spans="1:24" ht="21.95" customHeight="1" x14ac:dyDescent="0.25">
      <c r="A11" s="43"/>
      <c r="B11" s="40"/>
      <c r="C11" s="50"/>
      <c r="D11" s="61"/>
      <c r="E11" s="62"/>
      <c r="F11" s="50"/>
      <c r="G11" s="50"/>
      <c r="H11" s="40"/>
      <c r="I11" s="50"/>
      <c r="J11" s="40"/>
      <c r="K11" s="40"/>
      <c r="L11" s="40"/>
      <c r="M11" s="40"/>
      <c r="N11" s="40"/>
      <c r="O11" s="40"/>
      <c r="P11" s="40"/>
      <c r="Q11" s="65"/>
      <c r="R11" s="66"/>
      <c r="S11" s="50"/>
      <c r="T11" s="50"/>
      <c r="U11" s="50"/>
      <c r="V11" s="50"/>
      <c r="W11" s="56"/>
    </row>
    <row r="12" spans="1:24" ht="21.95" customHeight="1" x14ac:dyDescent="0.3">
      <c r="A12" s="44"/>
      <c r="B12" s="45"/>
      <c r="C12" s="40"/>
      <c r="D12" s="5">
        <v>1977</v>
      </c>
      <c r="E12" s="6">
        <v>1991</v>
      </c>
      <c r="F12" s="51"/>
      <c r="G12" s="51"/>
      <c r="H12" s="41"/>
      <c r="I12" s="40"/>
      <c r="J12" s="41"/>
      <c r="K12" s="41"/>
      <c r="L12" s="41"/>
      <c r="M12" s="41"/>
      <c r="N12" s="41"/>
      <c r="O12" s="41"/>
      <c r="P12" s="41"/>
      <c r="Q12" s="7">
        <v>1977</v>
      </c>
      <c r="R12" s="8">
        <v>1991</v>
      </c>
      <c r="S12" s="40"/>
      <c r="T12" s="40"/>
      <c r="U12" s="40"/>
      <c r="V12" s="40"/>
      <c r="W12" s="57"/>
    </row>
    <row r="13" spans="1:24" ht="24.95" customHeight="1" thickBot="1" x14ac:dyDescent="0.3">
      <c r="A13" s="27" t="s">
        <v>50</v>
      </c>
      <c r="B13" s="28">
        <v>0</v>
      </c>
      <c r="C13" s="28">
        <v>0</v>
      </c>
      <c r="D13" s="28">
        <v>0</v>
      </c>
      <c r="E13" s="28">
        <v>0</v>
      </c>
      <c r="F13" s="28">
        <v>0</v>
      </c>
      <c r="G13" s="28">
        <v>0</v>
      </c>
      <c r="H13" s="28">
        <v>0</v>
      </c>
      <c r="I13" s="28">
        <v>0</v>
      </c>
      <c r="J13" s="29">
        <f>SUM(B13:I13)</f>
        <v>0</v>
      </c>
      <c r="K13" s="29">
        <f>IF(IF(OR($C$13&gt;0,$H$13&gt;0),($B$13+$F$13+$G$13+I13)*1.4,IF(($B$13+$F$13+$G$13+I13)*0.2&gt;20,($B$13+$F$13+$G$13+I13)*1.2,($B$13+$F$13+$G$13+20)))&gt;J13,J13,IF(OR($C$13&gt;0,$H$13&gt;0),($B$13+$F$13+$G$13+I13)*1.4,IF(($B$13+$F$13+$G$13+I13)*0.2&gt;20,($B$13+$F$13+$G$13+I13)*1.2,($B$13+$F$13+$G$13+20))))</f>
        <v>0</v>
      </c>
      <c r="L13" s="28">
        <v>0</v>
      </c>
      <c r="M13" s="28">
        <v>0</v>
      </c>
      <c r="N13" s="29">
        <f>J13-L13-M13</f>
        <v>0</v>
      </c>
      <c r="O13" s="28">
        <v>0</v>
      </c>
      <c r="P13" s="29">
        <f>H13-L13+O13</f>
        <v>0</v>
      </c>
      <c r="Q13" s="28">
        <v>0</v>
      </c>
      <c r="R13" s="28">
        <v>0</v>
      </c>
      <c r="S13" s="29">
        <f>N13-P13-Q13-R13</f>
        <v>0</v>
      </c>
      <c r="T13" s="29">
        <f>IF(B13+C13+F13+I13=0,0,MAXA((B13+F13)*0.6-P13,20-P13,(B13+F13)*0.2))</f>
        <v>0</v>
      </c>
      <c r="U13" s="29">
        <f>IF(S13&gt;T13,T13,S13)</f>
        <v>0</v>
      </c>
      <c r="V13" s="29">
        <f>Q13+R13+U13</f>
        <v>0</v>
      </c>
      <c r="W13" s="30">
        <f>IF(S13-U13&gt;0, S13-U13,IF(S13-U13-O13&lt;0,0,S13-U13-O13))</f>
        <v>0</v>
      </c>
    </row>
    <row r="14" spans="1:24" ht="26.1" customHeight="1" thickBot="1" x14ac:dyDescent="0.3">
      <c r="A14" s="9"/>
      <c r="B14" s="10"/>
      <c r="C14" s="10"/>
      <c r="D14" s="10"/>
      <c r="E14" s="10"/>
      <c r="F14" s="10"/>
      <c r="G14" s="10"/>
      <c r="H14" s="11" t="str">
        <f>IF(H13&gt;B13*2,"Storage Can Not Exceed 200% of APA","")</f>
        <v/>
      </c>
      <c r="I14" s="11"/>
      <c r="J14" s="10"/>
      <c r="K14" s="10"/>
      <c r="L14" s="26" t="str">
        <f>IF(L13+M13&gt;K13,"Pumping Exceeded Total Extraction Right in Violation of the Judgment","")</f>
        <v/>
      </c>
      <c r="M14" s="26"/>
      <c r="N14" s="10"/>
      <c r="O14" s="10"/>
      <c r="P14" s="10"/>
      <c r="Q14" s="12"/>
      <c r="R14" s="13" t="str">
        <f>IF(D13+E13&gt;0,IF(L13+M13&gt;(J13-SUM(D13:E13)),"Amount Pumped Will Use Drought Carryover",""),"")</f>
        <v/>
      </c>
      <c r="S14" s="10"/>
      <c r="T14" s="10"/>
      <c r="U14" s="10"/>
      <c r="V14" s="10"/>
      <c r="W14" s="14"/>
    </row>
    <row r="15" spans="1:24" ht="26.1" customHeight="1" thickTop="1" x14ac:dyDescent="0.25">
      <c r="A15" s="15"/>
      <c r="B15" s="16"/>
      <c r="C15" s="16"/>
      <c r="D15" s="16"/>
      <c r="E15" s="16"/>
      <c r="F15" s="16"/>
      <c r="G15" s="17"/>
      <c r="H15" s="18"/>
      <c r="I15" s="19"/>
      <c r="J15" s="19"/>
      <c r="K15" s="17"/>
      <c r="N15" s="16"/>
      <c r="O15" s="16"/>
      <c r="P15" s="16"/>
      <c r="Q15" s="16"/>
      <c r="R15" s="20"/>
      <c r="S15" s="16"/>
      <c r="T15" s="16"/>
      <c r="U15" s="16"/>
      <c r="V15" s="16"/>
      <c r="W15" s="16"/>
    </row>
    <row r="16" spans="1:24" ht="15.75" x14ac:dyDescent="0.25">
      <c r="A16" s="21"/>
      <c r="B16" s="22"/>
      <c r="C16" s="22"/>
      <c r="D16" s="22"/>
      <c r="E16" s="22"/>
      <c r="F16" s="22"/>
      <c r="G16" s="23"/>
      <c r="H16" s="22"/>
      <c r="I16" s="22"/>
      <c r="J16" s="22"/>
      <c r="K16" s="23"/>
      <c r="L16" s="22"/>
      <c r="M16" s="22"/>
      <c r="N16" s="22"/>
      <c r="O16" s="22"/>
      <c r="P16" s="22"/>
      <c r="Q16" s="22"/>
      <c r="R16" s="22"/>
      <c r="S16" s="22"/>
      <c r="T16" s="22"/>
      <c r="U16" s="22"/>
      <c r="V16" s="22"/>
      <c r="W16" s="22"/>
    </row>
    <row r="22" spans="13:19" x14ac:dyDescent="0.25">
      <c r="M22" s="4"/>
    </row>
    <row r="24" spans="13:19" x14ac:dyDescent="0.25">
      <c r="M24" s="4"/>
    </row>
    <row r="28" spans="13:19" x14ac:dyDescent="0.25">
      <c r="S28" s="4"/>
    </row>
  </sheetData>
  <sheetProtection selectLockedCells="1"/>
  <mergeCells count="24">
    <mergeCell ref="T10:T12"/>
    <mergeCell ref="U10:U12"/>
    <mergeCell ref="V10:V12"/>
    <mergeCell ref="I9:I12"/>
    <mergeCell ref="J9:J12"/>
    <mergeCell ref="K9:K12"/>
    <mergeCell ref="L9:L12"/>
    <mergeCell ref="O9:O12"/>
    <mergeCell ref="A7:W7"/>
    <mergeCell ref="M9:M12"/>
    <mergeCell ref="N9:N12"/>
    <mergeCell ref="A9:A12"/>
    <mergeCell ref="B9:B12"/>
    <mergeCell ref="C9:E9"/>
    <mergeCell ref="F9:F12"/>
    <mergeCell ref="G9:G12"/>
    <mergeCell ref="H9:H12"/>
    <mergeCell ref="P9:P12"/>
    <mergeCell ref="Q9:V9"/>
    <mergeCell ref="W9:W12"/>
    <mergeCell ref="C10:C12"/>
    <mergeCell ref="D10:E11"/>
    <mergeCell ref="Q10:R11"/>
    <mergeCell ref="S10:S12"/>
  </mergeCells>
  <conditionalFormatting sqref="E14:I14">
    <cfRule type="expression" dxfId="3" priority="18">
      <formula>$H$14="Storage Can Not Exceed 200% of APA"</formula>
    </cfRule>
  </conditionalFormatting>
  <conditionalFormatting sqref="J14:Q14">
    <cfRule type="expression" dxfId="2" priority="14">
      <formula>$L$14="Amount Pumped Exceedes Permissible Extraction"</formula>
    </cfRule>
  </conditionalFormatting>
  <conditionalFormatting sqref="K14:P14">
    <cfRule type="expression" dxfId="1" priority="17">
      <formula>$L$14="In Violation of the Judgment"</formula>
    </cfRule>
  </conditionalFormatting>
  <conditionalFormatting sqref="R14:U14">
    <cfRule type="expression" dxfId="0" priority="15">
      <formula>$R$14="Amount Pumped Will Use Drought Carryover"</formula>
    </cfRule>
  </conditionalFormatting>
  <pageMargins left="0.25" right="0.25" top="0.75" bottom="0.75" header="0.3" footer="0.3"/>
  <pageSetup scale="44"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WRD</vt:lpstr>
      <vt:lpstr>WRD!Print_Area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Thomas</dc:creator>
  <cp:lastModifiedBy>Jackie Ramirez</cp:lastModifiedBy>
  <cp:lastPrinted>2022-03-07T18:44:40Z</cp:lastPrinted>
  <dcterms:created xsi:type="dcterms:W3CDTF">2022-02-23T22:33:33Z</dcterms:created>
  <dcterms:modified xsi:type="dcterms:W3CDTF">2025-02-05T21:32:18Z</dcterms:modified>
</cp:coreProperties>
</file>